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Junho 2016" sheetId="12" r:id="rId1"/>
  </sheets>
  <calcPr calcId="145621"/>
</workbook>
</file>

<file path=xl/calcChain.xml><?xml version="1.0" encoding="utf-8"?>
<calcChain xmlns="http://schemas.openxmlformats.org/spreadsheetml/2006/main">
  <c r="E5" i="12" l="1"/>
  <c r="D5" i="12"/>
  <c r="E42" i="12"/>
  <c r="D42" i="12"/>
  <c r="E37" i="12"/>
  <c r="D37" i="12"/>
  <c r="E39" i="12"/>
  <c r="D39" i="12"/>
  <c r="F15" i="12"/>
  <c r="E15" i="12"/>
  <c r="D15" i="12"/>
  <c r="F44" i="12"/>
  <c r="E44" i="12"/>
  <c r="D19" i="12"/>
  <c r="E19" i="12"/>
  <c r="E30" i="12"/>
  <c r="D30" i="12"/>
  <c r="E40" i="12"/>
  <c r="E41" i="12"/>
  <c r="D41" i="12"/>
  <c r="E9" i="12"/>
  <c r="D9" i="12"/>
  <c r="E14" i="12"/>
  <c r="D14" i="12"/>
  <c r="E22" i="12"/>
  <c r="D22" i="12"/>
  <c r="E35" i="12"/>
  <c r="D35" i="12"/>
  <c r="E12" i="12"/>
  <c r="D12" i="12"/>
  <c r="E48" i="12"/>
  <c r="D48" i="12"/>
  <c r="E11" i="12"/>
  <c r="D11" i="12"/>
  <c r="E49" i="12"/>
  <c r="D49" i="12"/>
  <c r="E29" i="12"/>
  <c r="D29" i="12"/>
  <c r="E31" i="12"/>
  <c r="E43" i="12"/>
  <c r="D43" i="12"/>
  <c r="E50" i="12"/>
  <c r="D50" i="12"/>
  <c r="F34" i="12"/>
  <c r="E34" i="12"/>
  <c r="E33" i="12"/>
  <c r="D33" i="12"/>
  <c r="E13" i="12"/>
  <c r="D13" i="12"/>
  <c r="E45" i="12"/>
  <c r="D45" i="12"/>
  <c r="E36" i="12"/>
  <c r="E38" i="12"/>
  <c r="E28" i="12"/>
  <c r="D28" i="12"/>
  <c r="E16" i="12"/>
  <c r="D16" i="12"/>
  <c r="E18" i="12"/>
  <c r="D18" i="12"/>
  <c r="F27" i="12"/>
  <c r="E27" i="12"/>
  <c r="D27" i="12"/>
  <c r="E21" i="12"/>
  <c r="D21" i="12"/>
  <c r="E26" i="12"/>
  <c r="D26" i="12"/>
  <c r="E25" i="12"/>
  <c r="D25" i="12"/>
  <c r="E23" i="12"/>
  <c r="E32" i="12"/>
  <c r="E53" i="12"/>
  <c r="D53" i="12"/>
  <c r="E7" i="12"/>
  <c r="D7" i="12"/>
  <c r="E52" i="12"/>
  <c r="E4" i="12"/>
  <c r="D4" i="12"/>
  <c r="E47" i="12"/>
  <c r="E10" i="12"/>
  <c r="D10" i="12"/>
  <c r="E46" i="12"/>
  <c r="E51" i="12"/>
  <c r="D51" i="12"/>
  <c r="E6" i="12"/>
  <c r="E24" i="12"/>
  <c r="F24" i="12"/>
  <c r="E8" i="12"/>
  <c r="D8" i="12"/>
  <c r="E17" i="12"/>
  <c r="D17" i="12"/>
  <c r="E54" i="12"/>
  <c r="D54" i="12"/>
  <c r="F54" i="12" l="1"/>
  <c r="F53" i="12"/>
  <c r="F52" i="12"/>
  <c r="F51" i="12"/>
  <c r="F50" i="12"/>
  <c r="F49" i="12"/>
  <c r="F48" i="12"/>
  <c r="F47" i="12"/>
  <c r="F46" i="12"/>
  <c r="F45" i="12"/>
  <c r="F43" i="12"/>
  <c r="F42" i="12"/>
  <c r="F41" i="12"/>
  <c r="F40" i="12"/>
  <c r="F39" i="12"/>
  <c r="F38" i="12"/>
  <c r="F37" i="12"/>
  <c r="F36" i="12"/>
  <c r="F35" i="12"/>
  <c r="F33" i="12"/>
  <c r="F32" i="12"/>
  <c r="F31" i="12"/>
  <c r="F30" i="12"/>
  <c r="F29" i="12"/>
  <c r="F28" i="12"/>
  <c r="F26" i="12"/>
  <c r="F25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F4" i="12"/>
</calcChain>
</file>

<file path=xl/sharedStrings.xml><?xml version="1.0" encoding="utf-8"?>
<sst xmlns="http://schemas.openxmlformats.org/spreadsheetml/2006/main" count="112" uniqueCount="77">
  <si>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</si>
  <si>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</si>
  <si>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</si>
  <si>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</si>
  <si>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</si>
  <si>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</si>
  <si>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</si>
  <si>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</si>
  <si>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</si>
  <si>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</si>
  <si>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</si>
  <si>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</si>
  <si>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</si>
  <si>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</si>
  <si>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</si>
  <si>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</si>
  <si>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</si>
  <si>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</si>
  <si>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</si>
  <si>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</si>
  <si>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</si>
  <si>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</si>
  <si>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</si>
  <si>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</si>
  <si>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</si>
  <si>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</si>
  <si>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</si>
  <si>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</si>
  <si>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</si>
  <si>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</si>
  <si>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</si>
  <si>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Maiara Fischer Pioner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</si>
  <si>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</si>
  <si>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</si>
  <si>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</si>
  <si>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</si>
  <si>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</si>
  <si>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</si>
  <si>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</si>
  <si>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</si>
  <si>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</si>
  <si>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</si>
  <si>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</si>
  <si>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</si>
  <si>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</si>
  <si>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Danessa Alexandra Chemello Diaz</t>
  </si>
  <si>
    <t>Sabrina Lopes Ourique</t>
  </si>
  <si>
    <t>Raquel Dias Coll Oliveira</t>
  </si>
  <si>
    <t>CARGO/FUNÇÃO</t>
  </si>
  <si>
    <t>NOME</t>
  </si>
  <si>
    <t>TOTAL DE RENDIMENTOS BRUTO</t>
  </si>
  <si>
    <t>TOTAL DE DESCONTOS</t>
  </si>
  <si>
    <t>TOTAL LÍQUIDO</t>
  </si>
  <si>
    <t>ACRÉSCIMOS (Horas Extras, Salário Substituição)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</si>
  <si>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</si>
  <si>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</si>
  <si>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</si>
  <si>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</si>
  <si>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</si>
  <si>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</si>
  <si>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</si>
  <si>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* Programa de Alimentação ao Trabalhador  - PAT : R$ 29,00 (vinte e nove reais) por dia trabalhado, deduzido 5% (cinco por cento) do valor do benefício no salário do mês.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</si>
  <si>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</si>
  <si>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</si>
  <si>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</si>
  <si>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</si>
  <si>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</si>
  <si>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Fonte: CAU/RS</t>
  </si>
  <si>
    <t>Elaine Aparecida Schaurich</t>
  </si>
  <si>
    <t>Indiara Leal Passifico</t>
  </si>
  <si>
    <t>QUADRO GERAL DE FUNCIONÁRIOS ATIVOS - CARGOS E SALÁRIOS JUNHO 2016</t>
  </si>
  <si>
    <t>Atualizado em 14/07/2016</t>
  </si>
  <si>
    <t>Bianca Teixeira Serafim</t>
  </si>
  <si>
    <t>Fabio Henrique Hoppe</t>
  </si>
  <si>
    <t>Luciane Delgado Capitão</t>
  </si>
  <si>
    <t>Suzi Righes</t>
  </si>
  <si>
    <t>Tales Volker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</si>
</sst>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4" fontId="0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topLeftCell="A15" zoomScaleNormal="100" workbookViewId="0">
      <selection activeCell="G28" sqref="G28"/>
    </sheetView>
  </sheetViews>
  <sheetFormatPr defaultColWidth="97.5703125" defaultRowHeight="15" x14ac:dyDescent="0.25"/>
  <cols>
    <col min="1" max="1" width="50.140625" customWidth="1"/>
    <col min="2" max="2" width="56.140625" customWidth="1"/>
    <col min="3" max="3" width="30.140625" bestFit="1" customWidth="1"/>
    <col min="4" max="4" width="44.5703125" bestFit="1" customWidth="1"/>
    <col min="5" max="5" width="28.7109375" customWidth="1"/>
    <col min="6" max="6" width="25.28515625" customWidth="1"/>
  </cols>
  <sheetData>
    <row r="1" spans="1:6" x14ac:dyDescent="0.25">
      <c r="A1" s="10" t="s">
        <v>70</v>
      </c>
      <c r="B1" s="10"/>
      <c r="C1" s="10"/>
      <c r="D1" s="10"/>
      <c r="E1" s="10"/>
      <c r="F1" s="10"/>
    </row>
    <row r="2" spans="1:6" ht="15.75" thickBot="1" x14ac:dyDescent="0.3">
      <c r="A2" s="10"/>
      <c r="B2" s="10"/>
      <c r="C2" s="10"/>
      <c r="D2" s="10"/>
      <c r="E2" s="10"/>
      <c r="F2" s="10"/>
    </row>
    <row r="3" spans="1:6" ht="15.75" thickBot="1" x14ac:dyDescent="0.3">
      <c r="A3" s="8" t="s">
        <v>49</v>
      </c>
      <c r="B3" s="8" t="s">
        <v>48</v>
      </c>
      <c r="C3" s="8" t="s">
        <v>50</v>
      </c>
      <c r="D3" s="7" t="s">
        <v>53</v>
      </c>
      <c r="E3" s="8" t="s">
        <v>51</v>
      </c>
      <c r="F3" s="8" t="s">
        <v>52</v>
      </c>
    </row>
    <row r="4" spans="1:6" x14ac:dyDescent="0.25">
      <c r="A4" s="4" t="s">
        <v>20</v>
      </c>
      <c r="B4" s="5" t="s">
        <v>21</v>
      </c>
      <c r="C4" s="6">
        <v>4748.37</v>
      </c>
      <c r="D4" s="6">
        <f>392.69+60.41+0.66</f>
        <v>453.76000000000005</v>
      </c>
      <c r="E4" s="3">
        <f>28.05+34.8+570.88+405.75+0.65</f>
        <v>1040.1300000000001</v>
      </c>
      <c r="F4" s="3">
        <f t="shared" ref="F4:F54" si="0">C4+D4-E4</f>
        <v>4162</v>
      </c>
    </row>
    <row r="5" spans="1:6" x14ac:dyDescent="0.25">
      <c r="A5" s="1" t="s">
        <v>28</v>
      </c>
      <c r="B5" s="2" t="s">
        <v>21</v>
      </c>
      <c r="C5" s="3">
        <v>4748.37</v>
      </c>
      <c r="D5" s="3">
        <f>0.5</f>
        <v>0.5</v>
      </c>
      <c r="E5" s="3">
        <f>31.9+24.38+522.32+314.73+0.54</f>
        <v>893.87</v>
      </c>
      <c r="F5" s="3">
        <f t="shared" si="0"/>
        <v>3855</v>
      </c>
    </row>
    <row r="6" spans="1:6" x14ac:dyDescent="0.25">
      <c r="A6" s="1" t="s">
        <v>30</v>
      </c>
      <c r="B6" s="2" t="s">
        <v>21</v>
      </c>
      <c r="C6" s="6">
        <v>4748.37</v>
      </c>
      <c r="D6" s="3">
        <v>0.45</v>
      </c>
      <c r="E6" s="3">
        <f>33.88+28.05+156.7+31.9+505.08+283.35+0.86</f>
        <v>1039.82</v>
      </c>
      <c r="F6" s="3">
        <f t="shared" si="0"/>
        <v>3709</v>
      </c>
    </row>
    <row r="7" spans="1:6" x14ac:dyDescent="0.25">
      <c r="A7" s="1" t="s">
        <v>45</v>
      </c>
      <c r="B7" s="2" t="s">
        <v>21</v>
      </c>
      <c r="C7" s="3">
        <v>4748.37</v>
      </c>
      <c r="D7" s="3">
        <f>399.81+61.51+0.43</f>
        <v>461.75</v>
      </c>
      <c r="E7" s="3">
        <f>33.88+28.05+31.9+570.88+322.29+0.12</f>
        <v>987.12</v>
      </c>
      <c r="F7" s="3">
        <f t="shared" si="0"/>
        <v>4223</v>
      </c>
    </row>
    <row r="8" spans="1:6" x14ac:dyDescent="0.25">
      <c r="A8" s="1" t="s">
        <v>17</v>
      </c>
      <c r="B8" s="2" t="s">
        <v>18</v>
      </c>
      <c r="C8" s="3">
        <v>7492.68</v>
      </c>
      <c r="D8" s="3">
        <f>24.73+183.24+32+0.1</f>
        <v>240.07</v>
      </c>
      <c r="E8" s="3">
        <f>27.38+31.9+570.88+1100.13+0.46</f>
        <v>1730.75</v>
      </c>
      <c r="F8" s="3">
        <f t="shared" si="0"/>
        <v>6002</v>
      </c>
    </row>
    <row r="9" spans="1:6" x14ac:dyDescent="0.25">
      <c r="A9" s="1" t="s">
        <v>19</v>
      </c>
      <c r="B9" s="2" t="s">
        <v>18</v>
      </c>
      <c r="C9" s="3">
        <v>7492.68</v>
      </c>
      <c r="D9" s="3">
        <f>3118.82+0.84</f>
        <v>3119.6600000000003</v>
      </c>
      <c r="E9" s="3">
        <f>31.9+570.88+1891.81+0.75</f>
        <v>2495.34</v>
      </c>
      <c r="F9" s="3">
        <f t="shared" si="0"/>
        <v>8117</v>
      </c>
    </row>
    <row r="10" spans="1:6" x14ac:dyDescent="0.25">
      <c r="A10" s="1" t="s">
        <v>25</v>
      </c>
      <c r="B10" s="2" t="s">
        <v>18</v>
      </c>
      <c r="C10" s="3">
        <v>7492.68</v>
      </c>
      <c r="D10" s="3">
        <f>161.28+24.81+0.35</f>
        <v>186.44</v>
      </c>
      <c r="E10" s="3">
        <f>31.9+570.88+1085.31+0.03</f>
        <v>1688.12</v>
      </c>
      <c r="F10" s="3">
        <f t="shared" si="0"/>
        <v>5991</v>
      </c>
    </row>
    <row r="11" spans="1:6" x14ac:dyDescent="0.25">
      <c r="A11" s="1" t="s">
        <v>29</v>
      </c>
      <c r="B11" s="2" t="s">
        <v>18</v>
      </c>
      <c r="C11" s="3">
        <v>7492.68</v>
      </c>
      <c r="D11" s="3">
        <f>419.59+157.26+88.75+0.26</f>
        <v>665.8599999999999</v>
      </c>
      <c r="E11" s="3">
        <f>28.05+19.86+31.9+570.88+1159.58+0.27</f>
        <v>1810.54</v>
      </c>
      <c r="F11" s="3">
        <f t="shared" si="0"/>
        <v>6348</v>
      </c>
    </row>
    <row r="12" spans="1:6" x14ac:dyDescent="0.25">
      <c r="A12" s="1" t="s">
        <v>33</v>
      </c>
      <c r="B12" s="2" t="s">
        <v>18</v>
      </c>
      <c r="C12" s="3">
        <v>7492.68</v>
      </c>
      <c r="D12" s="3">
        <f>84.29+12.97+0.6</f>
        <v>97.86</v>
      </c>
      <c r="E12" s="3">
        <f>28.05+31.9+570.88+1060.88+0.83</f>
        <v>1692.54</v>
      </c>
      <c r="F12" s="3">
        <f t="shared" si="0"/>
        <v>5898</v>
      </c>
    </row>
    <row r="13" spans="1:6" x14ac:dyDescent="0.25">
      <c r="A13" s="1" t="s">
        <v>39</v>
      </c>
      <c r="B13" s="2" t="s">
        <v>18</v>
      </c>
      <c r="C13" s="3">
        <v>7492.68</v>
      </c>
      <c r="D13" s="3">
        <f>60.13+9.25+0.49</f>
        <v>69.86999999999999</v>
      </c>
      <c r="E13" s="3">
        <f>145.2+28.05+31.9+570.88+1053.21+0.31</f>
        <v>1829.55</v>
      </c>
      <c r="F13" s="3">
        <f t="shared" si="0"/>
        <v>5733</v>
      </c>
    </row>
    <row r="14" spans="1:6" x14ac:dyDescent="0.25">
      <c r="A14" s="1" t="s">
        <v>47</v>
      </c>
      <c r="B14" s="2" t="s">
        <v>18</v>
      </c>
      <c r="C14" s="3">
        <v>7492.68</v>
      </c>
      <c r="D14" s="3">
        <f>85.42+13.14+0.04</f>
        <v>98.600000000000009</v>
      </c>
      <c r="E14" s="3">
        <f>167.46+31.9+570.88+1015.19+0.85</f>
        <v>1786.28</v>
      </c>
      <c r="F14" s="3">
        <f t="shared" si="0"/>
        <v>5805.0000000000009</v>
      </c>
    </row>
    <row r="15" spans="1:6" x14ac:dyDescent="0.25">
      <c r="A15" s="1" t="s">
        <v>76</v>
      </c>
      <c r="B15" s="2" t="s">
        <v>18</v>
      </c>
      <c r="C15" s="3">
        <v>5744.26</v>
      </c>
      <c r="D15" s="3">
        <f>9.55+1.47+0.26</f>
        <v>11.280000000000001</v>
      </c>
      <c r="E15" s="3">
        <f>344.66+24.65+570.88+556.35</f>
        <v>1496.54</v>
      </c>
      <c r="F15" s="3">
        <f t="shared" si="0"/>
        <v>4259</v>
      </c>
    </row>
    <row r="16" spans="1:6" x14ac:dyDescent="0.25">
      <c r="A16" s="1" t="s">
        <v>62</v>
      </c>
      <c r="B16" s="2" t="s">
        <v>13</v>
      </c>
      <c r="C16" s="3">
        <v>2922.07</v>
      </c>
      <c r="D16" s="3">
        <f>21.74+3.34+0.04</f>
        <v>25.119999999999997</v>
      </c>
      <c r="E16" s="3">
        <f>24.38+31.9+324.18+53.92+0.81</f>
        <v>435.19000000000005</v>
      </c>
      <c r="F16" s="3">
        <f t="shared" si="0"/>
        <v>2512</v>
      </c>
    </row>
    <row r="17" spans="1:6" x14ac:dyDescent="0.25">
      <c r="A17" s="1" t="s">
        <v>9</v>
      </c>
      <c r="B17" s="2" t="s">
        <v>10</v>
      </c>
      <c r="C17" s="3">
        <v>4748.37</v>
      </c>
      <c r="D17" s="3">
        <f>172.91+1021.99+183.83+1953.63+0.39</f>
        <v>3332.75</v>
      </c>
      <c r="E17" s="3">
        <f>28.05+5.7+31.9+570.88+1194.28+0.31</f>
        <v>1831.12</v>
      </c>
      <c r="F17" s="3">
        <f t="shared" si="0"/>
        <v>6250</v>
      </c>
    </row>
    <row r="18" spans="1:6" x14ac:dyDescent="0.25">
      <c r="A18" s="1" t="s">
        <v>11</v>
      </c>
      <c r="B18" s="2" t="s">
        <v>10</v>
      </c>
      <c r="C18" s="3">
        <v>4748.37</v>
      </c>
      <c r="D18" s="3">
        <f>0.43</f>
        <v>0.43</v>
      </c>
      <c r="E18" s="3">
        <f>31.9+522.32+314.73+0.85</f>
        <v>869.80000000000007</v>
      </c>
      <c r="F18" s="3">
        <f t="shared" si="0"/>
        <v>3879</v>
      </c>
    </row>
    <row r="19" spans="1:6" x14ac:dyDescent="0.25">
      <c r="A19" s="1" t="s">
        <v>66</v>
      </c>
      <c r="B19" s="2" t="s">
        <v>10</v>
      </c>
      <c r="C19" s="3">
        <v>4748.37</v>
      </c>
      <c r="D19" s="3">
        <f>22.08+3.4+0.91</f>
        <v>26.389999999999997</v>
      </c>
      <c r="E19" s="3">
        <f>24.38+31.9+525.12+319.83+0.53</f>
        <v>901.76</v>
      </c>
      <c r="F19" s="3">
        <f t="shared" si="0"/>
        <v>3873</v>
      </c>
    </row>
    <row r="20" spans="1:6" x14ac:dyDescent="0.25">
      <c r="A20" s="1" t="s">
        <v>12</v>
      </c>
      <c r="B20" s="2" t="s">
        <v>10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x14ac:dyDescent="0.25">
      <c r="A21" s="1" t="s">
        <v>15</v>
      </c>
      <c r="B21" s="2" t="s">
        <v>16</v>
      </c>
      <c r="C21" s="9">
        <v>4748.37</v>
      </c>
      <c r="D21" s="3">
        <f>0.17</f>
        <v>0.17</v>
      </c>
      <c r="E21" s="3">
        <f>64.1+31.9+515.26+301.9+0.38</f>
        <v>913.54</v>
      </c>
      <c r="F21" s="3">
        <f t="shared" si="0"/>
        <v>3835</v>
      </c>
    </row>
    <row r="22" spans="1:6" x14ac:dyDescent="0.25">
      <c r="A22" s="1" t="s">
        <v>55</v>
      </c>
      <c r="B22" s="2" t="s">
        <v>56</v>
      </c>
      <c r="C22" s="9">
        <v>4748.37</v>
      </c>
      <c r="D22" s="3">
        <f>0.44</f>
        <v>0.44</v>
      </c>
      <c r="E22" s="3">
        <f>24.38+31.9+522.32+314.73+0.48</f>
        <v>893.81000000000006</v>
      </c>
      <c r="F22" s="3">
        <f t="shared" si="0"/>
        <v>3854.9999999999995</v>
      </c>
    </row>
    <row r="23" spans="1:6" x14ac:dyDescent="0.25">
      <c r="A23" s="1" t="s">
        <v>1</v>
      </c>
      <c r="B23" s="2" t="s">
        <v>2</v>
      </c>
      <c r="C23" s="3">
        <v>16196.5</v>
      </c>
      <c r="D23" s="3">
        <v>0.98</v>
      </c>
      <c r="E23" s="3">
        <f>33.88+79.47+31.9+570.88+3427.69+0.66</f>
        <v>4144.4799999999996</v>
      </c>
      <c r="F23" s="3">
        <f t="shared" si="0"/>
        <v>12053</v>
      </c>
    </row>
    <row r="24" spans="1:6" x14ac:dyDescent="0.25">
      <c r="A24" s="1" t="s">
        <v>72</v>
      </c>
      <c r="B24" s="2" t="s">
        <v>14</v>
      </c>
      <c r="C24" s="3">
        <v>758.89</v>
      </c>
      <c r="D24" s="3">
        <v>0.43</v>
      </c>
      <c r="E24" s="3">
        <f>45.53+13.08+60.71</f>
        <v>119.32</v>
      </c>
      <c r="F24" s="3">
        <f t="shared" si="0"/>
        <v>640</v>
      </c>
    </row>
    <row r="25" spans="1:6" x14ac:dyDescent="0.25">
      <c r="A25" s="1" t="s">
        <v>54</v>
      </c>
      <c r="B25" s="2" t="s">
        <v>14</v>
      </c>
      <c r="C25" s="3">
        <v>2069.8000000000002</v>
      </c>
      <c r="D25" s="3">
        <f>0.7</f>
        <v>0.7</v>
      </c>
      <c r="E25" s="3">
        <f>3.92+124.2+31.9+185.92+0.56</f>
        <v>346.5</v>
      </c>
      <c r="F25" s="3">
        <f t="shared" si="0"/>
        <v>1724</v>
      </c>
    </row>
    <row r="26" spans="1:6" x14ac:dyDescent="0.25">
      <c r="A26" s="1" t="s">
        <v>68</v>
      </c>
      <c r="B26" s="2" t="s">
        <v>14</v>
      </c>
      <c r="C26" s="3">
        <v>2069.8000000000002</v>
      </c>
      <c r="D26" s="3">
        <f>0.06</f>
        <v>0.06</v>
      </c>
      <c r="E26" s="3">
        <f>28.05+124.19+31.9+186.28+0.44</f>
        <v>370.86</v>
      </c>
      <c r="F26" s="3">
        <f t="shared" si="0"/>
        <v>1699</v>
      </c>
    </row>
    <row r="27" spans="1:6" x14ac:dyDescent="0.25">
      <c r="A27" s="1" t="s">
        <v>73</v>
      </c>
      <c r="B27" s="2" t="s">
        <v>14</v>
      </c>
      <c r="C27" s="3">
        <v>1241.78</v>
      </c>
      <c r="D27" s="3">
        <f>0.37</f>
        <v>0.37</v>
      </c>
      <c r="E27" s="3">
        <f>74.51+20.3+99.34</f>
        <v>194.15</v>
      </c>
      <c r="F27" s="3">
        <f t="shared" si="0"/>
        <v>1047.9999999999998</v>
      </c>
    </row>
    <row r="28" spans="1:6" x14ac:dyDescent="0.25">
      <c r="A28" s="1" t="s">
        <v>22</v>
      </c>
      <c r="B28" s="2" t="s">
        <v>14</v>
      </c>
      <c r="C28" s="3">
        <v>2069.8000000000002</v>
      </c>
      <c r="D28" s="3">
        <f>27.17+4.18+0.07</f>
        <v>31.42</v>
      </c>
      <c r="E28" s="3">
        <f>67.67+21.21+124.19+31.9+189.1+0.15</f>
        <v>434.21999999999997</v>
      </c>
      <c r="F28" s="3">
        <f t="shared" si="0"/>
        <v>1667.0000000000002</v>
      </c>
    </row>
    <row r="29" spans="1:6" x14ac:dyDescent="0.25">
      <c r="A29" s="1" t="s">
        <v>26</v>
      </c>
      <c r="B29" s="2" t="s">
        <v>14</v>
      </c>
      <c r="C29" s="3">
        <v>2069.8000000000002</v>
      </c>
      <c r="D29" s="3">
        <f>149.3+22.97+4632.2+0.3</f>
        <v>4804.7700000000004</v>
      </c>
      <c r="E29" s="3">
        <f>124.19+31.9+570.88+864.07+0.53</f>
        <v>1591.57</v>
      </c>
      <c r="F29" s="3">
        <f t="shared" si="0"/>
        <v>5283.0000000000009</v>
      </c>
    </row>
    <row r="30" spans="1:6" x14ac:dyDescent="0.25">
      <c r="A30" s="1" t="s">
        <v>27</v>
      </c>
      <c r="B30" s="2" t="s">
        <v>14</v>
      </c>
      <c r="C30" s="3">
        <v>2069.8000000000002</v>
      </c>
      <c r="D30" s="3">
        <f>373.97+100.54+73+4632.2+0.89</f>
        <v>5180.6000000000004</v>
      </c>
      <c r="E30" s="3">
        <f>31.9+570.88+967.26+0.36</f>
        <v>1570.3999999999999</v>
      </c>
      <c r="F30" s="3">
        <f t="shared" si="0"/>
        <v>5680.0000000000009</v>
      </c>
    </row>
    <row r="31" spans="1:6" x14ac:dyDescent="0.25">
      <c r="A31" s="1" t="s">
        <v>31</v>
      </c>
      <c r="B31" s="2" t="s">
        <v>14</v>
      </c>
      <c r="C31" s="3">
        <v>2069.8000000000002</v>
      </c>
      <c r="D31" s="3">
        <v>0.75</v>
      </c>
      <c r="E31" s="3">
        <f>24.38+14.28+31.9+184.99</f>
        <v>255.55</v>
      </c>
      <c r="F31" s="3">
        <f t="shared" si="0"/>
        <v>1815.0000000000002</v>
      </c>
    </row>
    <row r="32" spans="1:6" x14ac:dyDescent="0.25">
      <c r="A32" s="1" t="s">
        <v>32</v>
      </c>
      <c r="B32" s="2" t="s">
        <v>14</v>
      </c>
      <c r="C32" s="3">
        <v>2069.8000000000002</v>
      </c>
      <c r="D32" s="3">
        <v>0.38</v>
      </c>
      <c r="E32" s="3">
        <f>24.38+31.9+186.28+0.62</f>
        <v>243.18</v>
      </c>
      <c r="F32" s="3">
        <f t="shared" si="0"/>
        <v>1827.0000000000002</v>
      </c>
    </row>
    <row r="33" spans="1:6" x14ac:dyDescent="0.25">
      <c r="A33" s="1" t="s">
        <v>34</v>
      </c>
      <c r="B33" s="2" t="s">
        <v>14</v>
      </c>
      <c r="C33" s="3">
        <v>2069.8000000000002</v>
      </c>
      <c r="D33" s="3">
        <f>0.95</f>
        <v>0.95</v>
      </c>
      <c r="E33" s="3">
        <f>33.88+32.26+124.19+31.9+186.28+0.24</f>
        <v>408.75</v>
      </c>
      <c r="F33" s="3">
        <f t="shared" si="0"/>
        <v>1662</v>
      </c>
    </row>
    <row r="34" spans="1:6" x14ac:dyDescent="0.25">
      <c r="A34" s="1" t="s">
        <v>74</v>
      </c>
      <c r="B34" s="2" t="s">
        <v>14</v>
      </c>
      <c r="C34" s="3">
        <v>1655.75</v>
      </c>
      <c r="D34" s="3">
        <v>0.35</v>
      </c>
      <c r="E34" s="3">
        <f>26.1+68.99+149.01</f>
        <v>244.1</v>
      </c>
      <c r="F34" s="3">
        <f t="shared" si="0"/>
        <v>1412</v>
      </c>
    </row>
    <row r="35" spans="1:6" x14ac:dyDescent="0.25">
      <c r="A35" s="1" t="s">
        <v>38</v>
      </c>
      <c r="B35" s="2" t="s">
        <v>14</v>
      </c>
      <c r="C35" s="3">
        <v>2069.8000000000002</v>
      </c>
      <c r="D35" s="3">
        <f>1.03+0.14+101.48+65.17+25.64+0.75</f>
        <v>194.20999999999998</v>
      </c>
      <c r="E35" s="3">
        <f>18.11+31.9+202.06+10.43+0.51</f>
        <v>263.01</v>
      </c>
      <c r="F35" s="3">
        <f t="shared" si="0"/>
        <v>2001.0000000000002</v>
      </c>
    </row>
    <row r="36" spans="1:6" x14ac:dyDescent="0.25">
      <c r="A36" s="1" t="s">
        <v>69</v>
      </c>
      <c r="B36" s="2" t="s">
        <v>14</v>
      </c>
      <c r="C36" s="3">
        <v>2069.8000000000002</v>
      </c>
      <c r="D36" s="3">
        <v>0.34</v>
      </c>
      <c r="E36" s="3">
        <f>31.9+186.28+0.96</f>
        <v>219.14000000000001</v>
      </c>
      <c r="F36" s="3">
        <f t="shared" si="0"/>
        <v>1851.0000000000002</v>
      </c>
    </row>
    <row r="37" spans="1:6" x14ac:dyDescent="0.25">
      <c r="A37" s="1" t="s">
        <v>40</v>
      </c>
      <c r="B37" s="2" t="s">
        <v>14</v>
      </c>
      <c r="C37" s="3">
        <v>2069.8000000000002</v>
      </c>
      <c r="D37" s="3">
        <f>277.5+42.69+1281.2+0.91</f>
        <v>1602.3000000000002</v>
      </c>
      <c r="E37" s="3">
        <f>28.05+31.9+403.83+135.3+0.02</f>
        <v>599.09999999999991</v>
      </c>
      <c r="F37" s="3">
        <f t="shared" si="0"/>
        <v>3073.0000000000005</v>
      </c>
    </row>
    <row r="38" spans="1:6" x14ac:dyDescent="0.25">
      <c r="A38" s="1" t="s">
        <v>41</v>
      </c>
      <c r="B38" s="2" t="s">
        <v>14</v>
      </c>
      <c r="C38" s="3">
        <v>2069.8000000000002</v>
      </c>
      <c r="D38" s="3">
        <v>0.94</v>
      </c>
      <c r="E38" s="3">
        <f>28.05+13.14+31.9+185.09+0.56</f>
        <v>258.74</v>
      </c>
      <c r="F38" s="3">
        <f t="shared" si="0"/>
        <v>1812.0000000000002</v>
      </c>
    </row>
    <row r="39" spans="1:6" x14ac:dyDescent="0.25">
      <c r="A39" s="1" t="s">
        <v>42</v>
      </c>
      <c r="B39" s="2" t="s">
        <v>14</v>
      </c>
      <c r="C39" s="3">
        <v>2069.8000000000002</v>
      </c>
      <c r="D39" s="3">
        <f>1281.2+0.58</f>
        <v>1281.78</v>
      </c>
      <c r="E39" s="3">
        <f>124.19+31.9+368.61+92.56+0.32</f>
        <v>617.58000000000004</v>
      </c>
      <c r="F39" s="3">
        <f t="shared" si="0"/>
        <v>2734</v>
      </c>
    </row>
    <row r="40" spans="1:6" x14ac:dyDescent="0.25">
      <c r="A40" s="1" t="s">
        <v>43</v>
      </c>
      <c r="B40" s="2" t="s">
        <v>14</v>
      </c>
      <c r="C40" s="3">
        <v>2069.8000000000002</v>
      </c>
      <c r="D40" s="3">
        <v>0.84</v>
      </c>
      <c r="E40" s="3">
        <f>24.38+85.38+124.19+31.9+178.59+0.2</f>
        <v>444.63999999999993</v>
      </c>
      <c r="F40" s="3">
        <f t="shared" si="0"/>
        <v>1626.0000000000005</v>
      </c>
    </row>
    <row r="41" spans="1:6" x14ac:dyDescent="0.25">
      <c r="A41" s="1" t="s">
        <v>46</v>
      </c>
      <c r="B41" s="2" t="s">
        <v>14</v>
      </c>
      <c r="C41" s="3">
        <v>2069.8000000000002</v>
      </c>
      <c r="D41" s="3">
        <f>49.53+7.62+1281.2+0.29</f>
        <v>1338.64</v>
      </c>
      <c r="E41" s="3">
        <f>24.38+11.73+74.79+31.9+373.6+98.62+0.42</f>
        <v>615.44000000000005</v>
      </c>
      <c r="F41" s="3">
        <f t="shared" si="0"/>
        <v>2793.0000000000005</v>
      </c>
    </row>
    <row r="42" spans="1:6" x14ac:dyDescent="0.25">
      <c r="A42" s="1" t="s">
        <v>57</v>
      </c>
      <c r="B42" s="2" t="s">
        <v>14</v>
      </c>
      <c r="C42" s="3">
        <v>2069.8000000000002</v>
      </c>
      <c r="D42" s="3">
        <f>102.14+15.71+0.41</f>
        <v>118.25999999999999</v>
      </c>
      <c r="E42" s="3">
        <f>85.13+24.38+19.97+124.19+31.9+195.09+0.4</f>
        <v>481.05999999999995</v>
      </c>
      <c r="F42" s="3">
        <f t="shared" si="0"/>
        <v>1707.0000000000005</v>
      </c>
    </row>
    <row r="43" spans="1:6" x14ac:dyDescent="0.25">
      <c r="A43" s="1" t="s">
        <v>65</v>
      </c>
      <c r="B43" s="2" t="s">
        <v>14</v>
      </c>
      <c r="C43" s="3">
        <v>2069.8000000000002</v>
      </c>
      <c r="D43" s="3">
        <f>28.25+4.35+0.51</f>
        <v>33.11</v>
      </c>
      <c r="E43" s="3">
        <f>55.9+32.26+2.28+124.19+31.9+189.01+0.37</f>
        <v>435.90999999999997</v>
      </c>
      <c r="F43" s="3">
        <f t="shared" si="0"/>
        <v>1667.0000000000005</v>
      </c>
    </row>
    <row r="44" spans="1:6" x14ac:dyDescent="0.25">
      <c r="A44" s="1" t="s">
        <v>75</v>
      </c>
      <c r="B44" s="2" t="s">
        <v>14</v>
      </c>
      <c r="C44" s="3">
        <v>758.89</v>
      </c>
      <c r="D44" s="3">
        <v>0.39</v>
      </c>
      <c r="E44" s="3">
        <f>45.53+13.05+68.99+60.71</f>
        <v>188.28</v>
      </c>
      <c r="F44" s="3">
        <f t="shared" si="0"/>
        <v>571</v>
      </c>
    </row>
    <row r="45" spans="1:6" x14ac:dyDescent="0.25">
      <c r="A45" s="1" t="s">
        <v>7</v>
      </c>
      <c r="B45" s="2" t="s">
        <v>8</v>
      </c>
      <c r="C45" s="3">
        <v>10611.5</v>
      </c>
      <c r="D45" s="3">
        <f>0.1</f>
        <v>0.1</v>
      </c>
      <c r="E45" s="3">
        <f>28.05+31.9+570.88+1839.67+0.1</f>
        <v>2470.6</v>
      </c>
      <c r="F45" s="3">
        <f t="shared" si="0"/>
        <v>8141</v>
      </c>
    </row>
    <row r="46" spans="1:6" x14ac:dyDescent="0.25">
      <c r="A46" s="1" t="s">
        <v>5</v>
      </c>
      <c r="B46" s="2" t="s">
        <v>6</v>
      </c>
      <c r="C46" s="3">
        <v>10611.5</v>
      </c>
      <c r="D46" s="3">
        <v>0.42</v>
      </c>
      <c r="E46" s="3">
        <f>45.28+31.9+570.88+1891.81+0.05</f>
        <v>2539.92</v>
      </c>
      <c r="F46" s="3">
        <f t="shared" si="0"/>
        <v>8072</v>
      </c>
    </row>
    <row r="47" spans="1:6" x14ac:dyDescent="0.25">
      <c r="A47" s="1" t="s">
        <v>3</v>
      </c>
      <c r="B47" s="2" t="s">
        <v>4</v>
      </c>
      <c r="C47" s="3">
        <v>10611.5</v>
      </c>
      <c r="D47" s="3">
        <v>442.06</v>
      </c>
      <c r="E47" s="3">
        <f>795.68+28.05+31.9+542.34+28.54+1802.34+1891.12+0.59</f>
        <v>5120.5599999999995</v>
      </c>
      <c r="F47" s="3">
        <f t="shared" si="0"/>
        <v>5933</v>
      </c>
    </row>
    <row r="48" spans="1:6" x14ac:dyDescent="0.25">
      <c r="A48" s="1" t="s">
        <v>0</v>
      </c>
      <c r="B48" s="2" t="s">
        <v>60</v>
      </c>
      <c r="C48" s="3">
        <v>10611.5</v>
      </c>
      <c r="D48" s="3">
        <f>0.95</f>
        <v>0.95</v>
      </c>
      <c r="E48" s="3">
        <f>42.35+110.53+31.9+570.88+1891.81+0.98</f>
        <v>2648.45</v>
      </c>
      <c r="F48" s="3">
        <f t="shared" si="0"/>
        <v>7964.0000000000009</v>
      </c>
    </row>
    <row r="49" spans="1:6" x14ac:dyDescent="0.25">
      <c r="A49" s="1" t="s">
        <v>58</v>
      </c>
      <c r="B49" s="2" t="s">
        <v>59</v>
      </c>
      <c r="C49" s="3">
        <v>6702</v>
      </c>
      <c r="D49" s="3">
        <f>174.42+26.83+0.7</f>
        <v>201.95</v>
      </c>
      <c r="E49" s="3">
        <f>45.28+31.9+570.88+872.04+0.85</f>
        <v>1520.9499999999998</v>
      </c>
      <c r="F49" s="3">
        <f t="shared" si="0"/>
        <v>5383</v>
      </c>
    </row>
    <row r="50" spans="1:6" x14ac:dyDescent="0.25">
      <c r="A50" s="1" t="s">
        <v>63</v>
      </c>
      <c r="B50" s="2" t="s">
        <v>64</v>
      </c>
      <c r="C50" s="3">
        <v>3351</v>
      </c>
      <c r="D50" s="3">
        <f>5.6+0.8+269.93+373.25+98.95+0.71</f>
        <v>749.24</v>
      </c>
      <c r="E50" s="3">
        <f>45.28+201.06+31.9+450.94+192.49+0.57</f>
        <v>922.24000000000012</v>
      </c>
      <c r="F50" s="3">
        <f t="shared" si="0"/>
        <v>3177.9999999999995</v>
      </c>
    </row>
    <row r="51" spans="1:6" x14ac:dyDescent="0.25">
      <c r="A51" s="1" t="s">
        <v>23</v>
      </c>
      <c r="B51" s="2" t="s">
        <v>24</v>
      </c>
      <c r="C51" s="3">
        <v>4748.37</v>
      </c>
      <c r="D51" s="3">
        <f>11.4+1.75+0.15</f>
        <v>13.3</v>
      </c>
      <c r="E51" s="3">
        <f>33.88+32.26+31.9+523.76+317.37+0.5</f>
        <v>939.67</v>
      </c>
      <c r="F51" s="3">
        <f t="shared" si="0"/>
        <v>3822</v>
      </c>
    </row>
    <row r="52" spans="1:6" x14ac:dyDescent="0.25">
      <c r="A52" s="1" t="s">
        <v>37</v>
      </c>
      <c r="B52" s="2" t="s">
        <v>24</v>
      </c>
      <c r="C52" s="3">
        <v>4748.37</v>
      </c>
      <c r="D52" s="3">
        <v>0.04</v>
      </c>
      <c r="E52" s="3">
        <f>24.38+24.45+31.9+519.63+309.84+0.21</f>
        <v>910.41000000000008</v>
      </c>
      <c r="F52" s="3">
        <f t="shared" si="0"/>
        <v>3838</v>
      </c>
    </row>
    <row r="53" spans="1:6" x14ac:dyDescent="0.25">
      <c r="A53" s="1" t="s">
        <v>44</v>
      </c>
      <c r="B53" s="2" t="s">
        <v>24</v>
      </c>
      <c r="C53" s="3">
        <v>4748.37</v>
      </c>
      <c r="D53" s="3">
        <f>43.8+6.74+0.99</f>
        <v>51.53</v>
      </c>
      <c r="E53" s="3">
        <f>45.28+5.22+31.9+527.3+323.81+0.39</f>
        <v>933.9</v>
      </c>
      <c r="F53" s="3">
        <f t="shared" si="0"/>
        <v>3865.9999999999995</v>
      </c>
    </row>
    <row r="54" spans="1:6" x14ac:dyDescent="0.25">
      <c r="A54" s="1" t="s">
        <v>35</v>
      </c>
      <c r="B54" s="2" t="s">
        <v>36</v>
      </c>
      <c r="C54" s="3">
        <v>2069.8000000000002</v>
      </c>
      <c r="D54" s="3">
        <f>16.77+2.58+0.55</f>
        <v>19.900000000000002</v>
      </c>
      <c r="E54" s="3">
        <f>21.21+124.19+31.9+188.02+0.38</f>
        <v>365.70000000000005</v>
      </c>
      <c r="F54" s="3">
        <f t="shared" si="0"/>
        <v>1724.0000000000002</v>
      </c>
    </row>
    <row r="56" spans="1:6" x14ac:dyDescent="0.25">
      <c r="A56" s="11" t="s">
        <v>61</v>
      </c>
      <c r="B56" s="11"/>
      <c r="C56" s="11"/>
      <c r="D56" s="11"/>
      <c r="E56" s="11"/>
      <c r="F56" s="11"/>
    </row>
    <row r="58" spans="1:6" x14ac:dyDescent="0.25">
      <c r="A58" t="s">
        <v>67</v>
      </c>
    </row>
    <row r="59" spans="1:6" x14ac:dyDescent="0.25">
      <c r="A59" t="s">
        <v>71</v>
      </c>
    </row>
  </sheetData>
  <mergeCells count="3">
    <mergeCell ref="A1:F1"/>
    <mergeCell ref="A2:F2"/>
    <mergeCell ref="A56:F56"/>
  </mergeCells>
  <pageMargins left="0.511811024" right="0.511811024" top="0.78740157499999996" bottom="0.78740157499999996" header="0.31496062000000002" footer="0.31496062000000002"/>
  <pageSetup paperSize="9" scale="56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2017-01-17T19:00:05Z</cp:lastPrinted>
  <dcterms:created xsi:type="dcterms:W3CDTF">2015-04-01T12:17:47Z</dcterms:created>
  <dcterms:modified xsi:type="dcterms:W3CDTF">2017-01-30T13:22:57Z</dcterms:modified>
</cp:coreProperties>
</file>